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<sst xmlns="http://schemas.openxmlformats.org/spreadsheetml/2006/main" count="86" uniqueCount="86">
  <si>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</si>
  <si>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</si>
  <si>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</si>
  <si>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</si>
  <si>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</si>
  <si>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</si>
  <si>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</si>
  <si>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</si>
  <si>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</si>
  <si>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</si>
  <si>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</si>
  <si>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</si>
  <si>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</si>
  <si>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</si>
  <si>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</si>
  <si>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</si>
  <si>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</si>
  <si>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</si>
  <si>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</si>
  <si>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</si>
  <si>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</si>
  <si>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</si>
  <si>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</si>
  <si>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</si>
  <si>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</si>
  <si>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</si>
  <si>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</si>
  <si>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</si>
  <si>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</si>
  <si>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</si>
  <si>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</si>
  <si>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</si>
  <si>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</si>
  <si>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</si>
  <si>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</si>
  <si>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</si>
  <si>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</si>
  <si>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</si>
  <si>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</si>
  <si>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</si>
  <si>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</si>
  <si>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</si>
  <si>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</si>
  <si>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</si>
  <si>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</si>
  <si>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</si>
  <si>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</si>
  <si>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</si>
  <si>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</si>
  <si>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</si>
  <si>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</si>
  <si>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</si>
  <si>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</si>
  <si>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</si>
  <si>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</si>
  <si>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</si>
  <si>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</si>
  <si>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</si>
  <si>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</si>
  <si>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</si>
  <si>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</si>
  <si>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</si>
  <si>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</si>
  <si>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</si>
  <si>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</si>
  <si>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</si>
  <si>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</si>
  <si>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</si>
  <si>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</si>
  <si>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Дератизация</t>
  </si>
  <si>
    <t xml:space="preserve">Ремонт межпанельных швов </t>
  </si>
  <si>
    <t xml:space="preserve"> </t>
  </si>
  <si>
    <t>Дезифекция мусоростволов, камер</t>
  </si>
  <si>
    <t>Проверка ОПУ  (ТО,ГВС,ХВС)</t>
  </si>
  <si>
    <t>Установка датчиков давления</t>
  </si>
  <si>
    <t>Установка энергосберегающего освещения</t>
  </si>
  <si>
    <t>Установка адресных знаков</t>
  </si>
  <si>
    <t>Продвижение</t>
  </si>
  <si>
    <t>Ремонт кровли</t>
  </si>
  <si>
    <t>План работ и услуг по содержанию и ремонту общего имущества МКД на 2018 год по адресу:                                    В.Кащеевой, 10</t>
  </si>
  <si>
    <t>ЗапСибТелеком</t>
  </si>
  <si>
    <t>Ремонт подъездов № 1,2</t>
  </si>
  <si>
    <t>Очистка подвала</t>
  </si>
  <si>
    <t>Сопротивление изоляции (замеры по электробезопасности)</t>
  </si>
  <si>
    <t>За счет прочих средств(по предоставлению протокола собственников)</t>
  </si>
  <si>
    <t>Дезинсекция       (кровля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</si>
</sst>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5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71" zoomScalePageLayoutView="0" workbookViewId="0" topLeftCell="A10">
      <selection activeCell="K26" sqref="K2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3.57421875" style="7" customWidth="1"/>
    <col min="8" max="16384" width="8.8515625" style="3" customWidth="1"/>
  </cols>
  <sheetData>
    <row r="1" spans="5:7" ht="15">
      <c r="E1" s="76" t="s">
        <v>54</v>
      </c>
      <c r="F1" s="76"/>
      <c r="G1" s="76"/>
    </row>
    <row r="2" spans="1:7" ht="30" customHeight="1">
      <c r="A2" s="77" t="s">
        <v>79</v>
      </c>
      <c r="B2" s="77"/>
      <c r="C2" s="77"/>
      <c r="D2" s="77"/>
      <c r="E2" s="77"/>
      <c r="F2" s="77"/>
      <c r="G2" s="77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78" t="s">
        <v>65</v>
      </c>
      <c r="D4" s="79"/>
      <c r="E4" s="79"/>
      <c r="F4" s="40"/>
    </row>
    <row r="5" spans="2:6" ht="15">
      <c r="B5" s="8" t="s">
        <v>1</v>
      </c>
      <c r="C5" s="80">
        <v>2</v>
      </c>
      <c r="D5" s="81"/>
      <c r="E5" s="81"/>
      <c r="F5" s="41"/>
    </row>
    <row r="6" spans="2:6" ht="15">
      <c r="B6" s="9" t="s">
        <v>2</v>
      </c>
      <c r="C6" s="80">
        <v>3950.1</v>
      </c>
      <c r="D6" s="81"/>
      <c r="E6" s="81"/>
      <c r="F6" s="41"/>
    </row>
    <row r="7" spans="2:6" ht="29.25" customHeight="1">
      <c r="B7" s="49" t="s">
        <v>66</v>
      </c>
      <c r="C7" s="82">
        <v>-40697</v>
      </c>
      <c r="D7" s="83"/>
      <c r="E7" s="84"/>
      <c r="F7" s="42"/>
    </row>
    <row r="8" ht="15">
      <c r="D8" s="43">
        <v>8.5</v>
      </c>
    </row>
    <row r="9" spans="1:7" ht="15">
      <c r="A9" s="63" t="s">
        <v>3</v>
      </c>
      <c r="B9" s="64"/>
      <c r="C9" s="64"/>
      <c r="D9" s="64"/>
      <c r="E9" s="65"/>
      <c r="F9" s="65"/>
      <c r="G9" s="65"/>
    </row>
    <row r="10" spans="1:7" ht="65.25" customHeight="1">
      <c r="A10" s="66" t="s">
        <v>4</v>
      </c>
      <c r="B10" s="68" t="s">
        <v>5</v>
      </c>
      <c r="C10" s="70" t="s">
        <v>32</v>
      </c>
      <c r="D10" s="72" t="s">
        <v>55</v>
      </c>
      <c r="E10" s="73"/>
      <c r="F10" s="70" t="s">
        <v>56</v>
      </c>
      <c r="G10" s="74" t="s">
        <v>84</v>
      </c>
    </row>
    <row r="11" spans="1:7" ht="45" customHeight="1">
      <c r="A11" s="67"/>
      <c r="B11" s="69"/>
      <c r="C11" s="71"/>
      <c r="D11" s="44" t="s">
        <v>6</v>
      </c>
      <c r="E11" s="45" t="s">
        <v>57</v>
      </c>
      <c r="F11" s="71"/>
      <c r="G11" s="75"/>
    </row>
    <row r="12" spans="1:7" ht="27" customHeight="1">
      <c r="A12" s="11" t="s">
        <v>7</v>
      </c>
      <c r="B12" s="12" t="s">
        <v>31</v>
      </c>
      <c r="C12" s="13">
        <f>D12*C6</f>
        <v>18328.464</v>
      </c>
      <c r="D12" s="13">
        <v>4.64</v>
      </c>
      <c r="E12" s="14">
        <f>C12*12</f>
        <v>219941.568</v>
      </c>
      <c r="F12" s="14">
        <f>C12*12</f>
        <v>219941.568</v>
      </c>
      <c r="G12" s="46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7"/>
    </row>
    <row r="14" spans="1:7" ht="18.75">
      <c r="A14" s="17" t="s">
        <v>10</v>
      </c>
      <c r="B14" s="18" t="s">
        <v>53</v>
      </c>
      <c r="C14" s="14">
        <f>0.47*C6</f>
        <v>1856.5469999999998</v>
      </c>
      <c r="D14" s="14">
        <v>0.47</v>
      </c>
      <c r="E14" s="14">
        <f>C14*12</f>
        <v>22278.564</v>
      </c>
      <c r="F14" s="14">
        <f>C14*12</f>
        <v>22278.564</v>
      </c>
      <c r="G14" s="47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0.3417634996582365</v>
      </c>
      <c r="E15" s="14">
        <v>16200</v>
      </c>
      <c r="F15" s="14">
        <v>16200</v>
      </c>
      <c r="G15" s="47"/>
    </row>
    <row r="16" spans="1:7" ht="19.5" customHeight="1">
      <c r="A16" s="36" t="s">
        <v>12</v>
      </c>
      <c r="B16" s="18" t="s">
        <v>41</v>
      </c>
      <c r="C16" s="14">
        <f aca="true" t="shared" si="0" ref="C16:C41">E16/12</f>
        <v>55.5</v>
      </c>
      <c r="D16" s="14">
        <f>C16/C6</f>
        <v>0.014050277208171945</v>
      </c>
      <c r="E16" s="14">
        <v>666</v>
      </c>
      <c r="F16" s="14">
        <v>666</v>
      </c>
      <c r="G16" s="47"/>
    </row>
    <row r="17" spans="1:7" ht="18.75">
      <c r="A17" s="36" t="s">
        <v>13</v>
      </c>
      <c r="B17" s="1" t="s">
        <v>72</v>
      </c>
      <c r="C17" s="14">
        <f t="shared" si="0"/>
        <v>833.3333333333334</v>
      </c>
      <c r="D17" s="14">
        <f>C17/C6</f>
        <v>0.210965123245825</v>
      </c>
      <c r="E17" s="2">
        <v>10000</v>
      </c>
      <c r="F17" s="2"/>
      <c r="G17" s="2">
        <v>10000</v>
      </c>
    </row>
    <row r="18" spans="1:7" ht="18.75">
      <c r="A18" s="36" t="s">
        <v>14</v>
      </c>
      <c r="B18" s="1" t="s">
        <v>70</v>
      </c>
      <c r="C18" s="14">
        <f t="shared" si="0"/>
        <v>1166.6666666666667</v>
      </c>
      <c r="D18" s="14">
        <f>C18/C6</f>
        <v>0.29535117254415505</v>
      </c>
      <c r="E18" s="2">
        <v>14000</v>
      </c>
      <c r="F18" s="2">
        <v>14000</v>
      </c>
      <c r="G18" s="47"/>
    </row>
    <row r="19" spans="1:7" ht="18.75">
      <c r="A19" s="36" t="s">
        <v>15</v>
      </c>
      <c r="B19" s="1" t="s">
        <v>74</v>
      </c>
      <c r="C19" s="14">
        <f t="shared" si="0"/>
        <v>2333.3333333333335</v>
      </c>
      <c r="D19" s="14">
        <f>C19/C6</f>
        <v>0.5907023450883101</v>
      </c>
      <c r="E19" s="2">
        <v>28000</v>
      </c>
      <c r="F19" s="2"/>
      <c r="G19" s="2">
        <v>28000</v>
      </c>
    </row>
    <row r="20" spans="1:7" s="54" customFormat="1" ht="18.75">
      <c r="A20" s="52" t="s">
        <v>16</v>
      </c>
      <c r="B20" s="37" t="s">
        <v>73</v>
      </c>
      <c r="C20" s="14">
        <f t="shared" si="0"/>
        <v>3282.25</v>
      </c>
      <c r="D20" s="14">
        <f>C20/C6</f>
        <v>0.830928330928331</v>
      </c>
      <c r="E20" s="2">
        <v>39387</v>
      </c>
      <c r="F20" s="2">
        <v>39387</v>
      </c>
      <c r="G20" s="53"/>
    </row>
    <row r="21" spans="1:7" s="54" customFormat="1" ht="16.5" customHeight="1">
      <c r="A21" s="52" t="s">
        <v>17</v>
      </c>
      <c r="B21" s="1" t="s">
        <v>69</v>
      </c>
      <c r="C21" s="14">
        <f t="shared" si="0"/>
        <v>77.20333333333333</v>
      </c>
      <c r="D21" s="14">
        <f>C21/C6</f>
        <v>0.01954465287798621</v>
      </c>
      <c r="E21" s="2">
        <v>926.44</v>
      </c>
      <c r="F21" s="2">
        <v>926.44</v>
      </c>
      <c r="G21" s="55"/>
    </row>
    <row r="22" spans="1:10" s="54" customFormat="1" ht="18.75">
      <c r="A22" s="52" t="s">
        <v>18</v>
      </c>
      <c r="B22" s="50" t="s">
        <v>85</v>
      </c>
      <c r="C22" s="14">
        <f t="shared" si="0"/>
        <v>109.25</v>
      </c>
      <c r="D22" s="14">
        <f>C22/C6</f>
        <v>0.02765752765752766</v>
      </c>
      <c r="E22" s="2">
        <v>1311</v>
      </c>
      <c r="F22" s="2">
        <v>1311</v>
      </c>
      <c r="G22" s="2"/>
      <c r="J22" s="54" t="s">
        <v>71</v>
      </c>
    </row>
    <row r="23" spans="1:7" s="54" customFormat="1" ht="18.75">
      <c r="A23" s="52" t="s">
        <v>19</v>
      </c>
      <c r="B23" s="50" t="s">
        <v>68</v>
      </c>
      <c r="C23" s="14">
        <f t="shared" si="0"/>
        <v>1083.3333333333333</v>
      </c>
      <c r="D23" s="14">
        <f>C23/C6</f>
        <v>0.2742546602195725</v>
      </c>
      <c r="E23" s="2">
        <v>13000</v>
      </c>
      <c r="F23" s="14">
        <v>13000</v>
      </c>
      <c r="G23" s="14"/>
    </row>
    <row r="24" spans="1:7" s="54" customFormat="1" ht="18.75">
      <c r="A24" s="52" t="s">
        <v>27</v>
      </c>
      <c r="B24" s="51" t="s">
        <v>67</v>
      </c>
      <c r="C24" s="14">
        <f t="shared" si="0"/>
        <v>1666.6666666666667</v>
      </c>
      <c r="D24" s="14">
        <f>C24/C6</f>
        <v>0.42193024649165</v>
      </c>
      <c r="E24" s="2">
        <v>20000</v>
      </c>
      <c r="F24" s="14"/>
      <c r="G24" s="2">
        <v>20000</v>
      </c>
    </row>
    <row r="25" spans="1:7" s="54" customFormat="1" ht="37.5">
      <c r="A25" s="52" t="s">
        <v>36</v>
      </c>
      <c r="B25" s="1" t="s">
        <v>45</v>
      </c>
      <c r="C25" s="14">
        <f t="shared" si="0"/>
        <v>30000</v>
      </c>
      <c r="D25" s="14">
        <f>C25/C6</f>
        <v>7.5947444368497</v>
      </c>
      <c r="E25" s="2">
        <v>360000</v>
      </c>
      <c r="F25" s="14"/>
      <c r="G25" s="2">
        <v>360000</v>
      </c>
    </row>
    <row r="26" spans="1:7" s="54" customFormat="1" ht="37.5">
      <c r="A26" s="52" t="s">
        <v>38</v>
      </c>
      <c r="B26" s="38" t="s">
        <v>83</v>
      </c>
      <c r="C26" s="14">
        <f t="shared" si="0"/>
        <v>500</v>
      </c>
      <c r="D26" s="14">
        <f>C26/C6</f>
        <v>0.126579073947495</v>
      </c>
      <c r="E26" s="2">
        <v>6000</v>
      </c>
      <c r="F26" s="2">
        <v>6000</v>
      </c>
      <c r="G26" s="2"/>
    </row>
    <row r="27" spans="1:7" s="54" customFormat="1" ht="18.75">
      <c r="A27" s="52" t="s">
        <v>39</v>
      </c>
      <c r="B27" s="1" t="s">
        <v>82</v>
      </c>
      <c r="C27" s="14">
        <f t="shared" si="0"/>
        <v>833.3333333333334</v>
      </c>
      <c r="D27" s="14">
        <f>C27/C6</f>
        <v>0.210965123245825</v>
      </c>
      <c r="E27" s="2">
        <v>10000</v>
      </c>
      <c r="F27" s="2"/>
      <c r="G27" s="55">
        <v>10000</v>
      </c>
    </row>
    <row r="28" spans="1:7" s="54" customFormat="1" ht="18.75">
      <c r="A28" s="52" t="s">
        <v>40</v>
      </c>
      <c r="B28" s="1" t="s">
        <v>46</v>
      </c>
      <c r="C28" s="14">
        <f t="shared" si="0"/>
        <v>5475</v>
      </c>
      <c r="D28" s="14">
        <f>C28/C6</f>
        <v>1.3860408597250702</v>
      </c>
      <c r="E28" s="2">
        <v>65700</v>
      </c>
      <c r="F28" s="14"/>
      <c r="G28" s="2">
        <v>65700</v>
      </c>
    </row>
    <row r="29" spans="1:7" s="54" customFormat="1" ht="18.75">
      <c r="A29" s="52" t="s">
        <v>42</v>
      </c>
      <c r="B29" s="1" t="s">
        <v>75</v>
      </c>
      <c r="C29" s="14">
        <f t="shared" si="0"/>
        <v>2833.3333333333335</v>
      </c>
      <c r="D29" s="14">
        <f>C29/C6</f>
        <v>0.717281419035805</v>
      </c>
      <c r="E29" s="2">
        <v>34000</v>
      </c>
      <c r="F29" s="2"/>
      <c r="G29" s="2">
        <v>34000</v>
      </c>
    </row>
    <row r="30" spans="1:7" ht="18.75">
      <c r="A30" s="36" t="s">
        <v>43</v>
      </c>
      <c r="B30" s="1" t="s">
        <v>76</v>
      </c>
      <c r="C30" s="14">
        <f t="shared" si="0"/>
        <v>125</v>
      </c>
      <c r="D30" s="14">
        <f>C30/C6</f>
        <v>0.03164476848687375</v>
      </c>
      <c r="E30" s="2">
        <v>1500</v>
      </c>
      <c r="F30" s="2"/>
      <c r="G30" s="2">
        <v>1500</v>
      </c>
    </row>
    <row r="31" spans="1:7" ht="18.75">
      <c r="A31" s="36" t="s">
        <v>44</v>
      </c>
      <c r="B31" s="50"/>
      <c r="C31" s="14">
        <f t="shared" si="0"/>
        <v>0</v>
      </c>
      <c r="D31" s="14">
        <f>C31/C6</f>
        <v>0</v>
      </c>
      <c r="E31" s="2"/>
      <c r="F31" s="2"/>
      <c r="G31" s="47"/>
    </row>
    <row r="32" spans="1:7" ht="18.75">
      <c r="A32" s="36" t="s">
        <v>47</v>
      </c>
      <c r="B32" s="50" t="s">
        <v>78</v>
      </c>
      <c r="C32" s="14">
        <f t="shared" si="0"/>
        <v>4166.666666666667</v>
      </c>
      <c r="D32" s="14">
        <f>C32/C6</f>
        <v>1.0548256162291252</v>
      </c>
      <c r="E32" s="2">
        <v>50000</v>
      </c>
      <c r="F32" s="2"/>
      <c r="G32" s="2">
        <v>50000</v>
      </c>
    </row>
    <row r="33" spans="1:7" ht="18.75">
      <c r="A33" s="36" t="s">
        <v>48</v>
      </c>
      <c r="B33" s="1" t="s">
        <v>81</v>
      </c>
      <c r="C33" s="14">
        <f t="shared" si="0"/>
        <v>16666.666666666668</v>
      </c>
      <c r="D33" s="14">
        <f>C33/C6</f>
        <v>4.219302464916501</v>
      </c>
      <c r="E33" s="2">
        <v>200000</v>
      </c>
      <c r="F33" s="2"/>
      <c r="G33" s="2">
        <v>200000</v>
      </c>
    </row>
    <row r="34" spans="1:7" ht="18.75">
      <c r="A34" s="36" t="s">
        <v>49</v>
      </c>
      <c r="B34" s="1"/>
      <c r="C34" s="14">
        <f t="shared" si="0"/>
        <v>0</v>
      </c>
      <c r="D34" s="14">
        <f>C34/C6</f>
        <v>0</v>
      </c>
      <c r="E34" s="2"/>
      <c r="F34" s="2"/>
      <c r="G34" s="2"/>
    </row>
    <row r="35" spans="1:7" ht="18.75">
      <c r="A35" s="36" t="s">
        <v>50</v>
      </c>
      <c r="B35" s="1"/>
      <c r="C35" s="14">
        <f t="shared" si="0"/>
        <v>0</v>
      </c>
      <c r="D35" s="14">
        <f>C35/C6</f>
        <v>0</v>
      </c>
      <c r="E35" s="2"/>
      <c r="F35" s="2"/>
      <c r="G35" s="47"/>
    </row>
    <row r="36" spans="1:7" ht="18.75">
      <c r="A36" s="36" t="s">
        <v>51</v>
      </c>
      <c r="B36" s="39"/>
      <c r="C36" s="14">
        <f t="shared" si="0"/>
        <v>0</v>
      </c>
      <c r="D36" s="14">
        <f>C36/C6</f>
        <v>0</v>
      </c>
      <c r="E36" s="2"/>
      <c r="F36" s="2"/>
      <c r="G36" s="47"/>
    </row>
    <row r="37" spans="1:7" ht="18.75">
      <c r="A37" s="36" t="s">
        <v>52</v>
      </c>
      <c r="B37" s="38"/>
      <c r="C37" s="14">
        <f t="shared" si="0"/>
        <v>0</v>
      </c>
      <c r="D37" s="14">
        <f>C37/C6</f>
        <v>0</v>
      </c>
      <c r="E37" s="2"/>
      <c r="F37" s="2"/>
      <c r="G37" s="47"/>
    </row>
    <row r="38" spans="1:7" ht="18.75">
      <c r="A38" s="36" t="s">
        <v>61</v>
      </c>
      <c r="B38" s="38"/>
      <c r="C38" s="14">
        <f t="shared" si="0"/>
        <v>0</v>
      </c>
      <c r="D38" s="14">
        <f>C38/C6</f>
        <v>0</v>
      </c>
      <c r="E38" s="2"/>
      <c r="F38" s="2"/>
      <c r="G38" s="47"/>
    </row>
    <row r="39" spans="1:7" ht="18.75">
      <c r="A39" s="36" t="s">
        <v>62</v>
      </c>
      <c r="B39" s="38"/>
      <c r="C39" s="14">
        <f t="shared" si="0"/>
        <v>0</v>
      </c>
      <c r="D39" s="14">
        <f>C39/C6</f>
        <v>0</v>
      </c>
      <c r="E39" s="2"/>
      <c r="F39" s="2"/>
      <c r="G39" s="47"/>
    </row>
    <row r="40" spans="1:7" ht="18.75">
      <c r="A40" s="36" t="s">
        <v>63</v>
      </c>
      <c r="B40" s="1"/>
      <c r="C40" s="14">
        <f t="shared" si="0"/>
        <v>0</v>
      </c>
      <c r="D40" s="14">
        <f>C40/C6</f>
        <v>0</v>
      </c>
      <c r="E40" s="2"/>
      <c r="F40" s="2"/>
      <c r="G40" s="47"/>
    </row>
    <row r="41" spans="1:7" ht="18.75">
      <c r="A41" s="36" t="s">
        <v>64</v>
      </c>
      <c r="B41" s="1"/>
      <c r="C41" s="14">
        <f t="shared" si="0"/>
        <v>0</v>
      </c>
      <c r="D41" s="14">
        <f>C41/C6</f>
        <v>0</v>
      </c>
      <c r="E41" s="2"/>
      <c r="F41" s="2"/>
      <c r="G41" s="47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74414.08366666667</v>
      </c>
      <c r="D42" s="13">
        <f>D14+D15+D16+D17+D18+D19+D20+D21+D22+D23+D24+D25+D26+D27+D28+D29+D30+D31+D32+D33+D34+D35+D36+D37+D38+D39+D40+D41</f>
        <v>18.838531598356163</v>
      </c>
      <c r="E42" s="13">
        <f>E14+E15+E16+E17+E18+E19+E20+E21+E22+E23+E24+E25+E26+E27+E28+E29+E30+E31+E32+E33+E34+E35+E36+E37+E38+E39+E40+E41</f>
        <v>892969.004</v>
      </c>
      <c r="F42" s="13">
        <f>F14+F15+F16+F17+F18+F19+F22+F23+F24+F20+F21+F25+F26+F27+F28+F29+F30+F31+F32+F33+F34+F35+F36+F37+F38+F39+F40+F41</f>
        <v>113769.004</v>
      </c>
      <c r="G42" s="13">
        <f>G24+G23+G22+G21+G20+G19+G18+G17+G16+G15+G14+G25+G26+G27+G28+G29+G30+G31+G32+G33+G34+G35+G36+G37+G38+G39+G40+G41</f>
        <v>779200</v>
      </c>
    </row>
    <row r="43" spans="1:7" ht="18.75">
      <c r="A43" s="36"/>
      <c r="B43" s="1" t="s">
        <v>58</v>
      </c>
      <c r="C43" s="14"/>
      <c r="D43" s="13">
        <f>SUM(D14:D41)</f>
        <v>18.838531598356163</v>
      </c>
      <c r="E43" s="2"/>
      <c r="F43" s="2">
        <f>(F41+F32+F30+F26+F25+F24+F23+F22+F21+F20+F19+F18+F17+F16+F15+F14)/12/C6</f>
        <v>2.4001291950414756</v>
      </c>
      <c r="G43" s="2">
        <f>(G41+G32+G30+G26+G25+G24+G23+G22+G21+G20+G19+G18+G17+G16+G15+G14)/12/C6</f>
        <v>9.904812536391484</v>
      </c>
    </row>
    <row r="44" spans="1:7" ht="37.5">
      <c r="A44" s="10" t="s">
        <v>21</v>
      </c>
      <c r="B44" s="19" t="s">
        <v>37</v>
      </c>
      <c r="C44" s="13">
        <f>D44*C6</f>
        <v>4029.102</v>
      </c>
      <c r="D44" s="20">
        <v>1.02</v>
      </c>
      <c r="E44" s="13">
        <f>D44*12*C6</f>
        <v>48349.224</v>
      </c>
      <c r="F44" s="20">
        <f>ROUND((F42+F12)/C6/12/84.5*12,2)</f>
        <v>1</v>
      </c>
      <c r="G44" s="20">
        <f>ROUND((G43+G12)/84.5*12,2)</f>
        <v>1.41</v>
      </c>
    </row>
    <row r="45" spans="1:7" ht="37.5">
      <c r="A45" s="21" t="s">
        <v>22</v>
      </c>
      <c r="B45" s="22" t="s">
        <v>23</v>
      </c>
      <c r="C45" s="13">
        <f>ROUND((C42+C12)/84.5*3.5,2)</f>
        <v>3841.41</v>
      </c>
      <c r="D45" s="13">
        <f>C45/C6</f>
        <v>0.9724842409052935</v>
      </c>
      <c r="E45" s="13">
        <f>ROUND((E42+E12)/84.5*3.5,2)</f>
        <v>46096.89</v>
      </c>
      <c r="F45" s="13">
        <f>ROUND(((F42+F12)/12/C6)/84.5*3.5,2)</f>
        <v>0.29</v>
      </c>
      <c r="G45" s="13">
        <f>ROUND(((G42+G12)/12/C6)/84.5*3.5,2)</f>
        <v>0.68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8"/>
    </row>
    <row r="47" spans="1:7" ht="18.75">
      <c r="A47" s="17"/>
      <c r="B47" s="22" t="s">
        <v>26</v>
      </c>
      <c r="C47" s="13"/>
      <c r="D47" s="13">
        <f>D45+D44+D42+D12+D46</f>
        <v>25.471015839261458</v>
      </c>
      <c r="E47" s="13"/>
      <c r="F47" s="13">
        <f>(F42+F12)/12/C6+F44+F45</f>
        <v>8.330129195041476</v>
      </c>
      <c r="G47" s="13">
        <f>(G42+G12)/12/C6+G44+G45</f>
        <v>18.528402403314686</v>
      </c>
    </row>
    <row r="48" spans="1:7" ht="18.75">
      <c r="A48" s="17"/>
      <c r="B48" s="57" t="s">
        <v>35</v>
      </c>
      <c r="C48" s="58"/>
      <c r="D48" s="59">
        <f>D47-(C7/12/C6+(D50)/C6)</f>
        <v>25.627826215370078</v>
      </c>
      <c r="E48" s="60"/>
      <c r="F48" s="13">
        <f>F47-(C7+D50*12)/12/C6</f>
        <v>8.486939571150097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61" t="s">
        <v>34</v>
      </c>
      <c r="C50" s="61"/>
      <c r="D50" s="26">
        <f>C52/100*88</f>
        <v>2772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3150</v>
      </c>
      <c r="D52" s="30"/>
      <c r="E52" s="30"/>
      <c r="F52" s="30"/>
      <c r="G52" s="31"/>
    </row>
    <row r="53" spans="1:7" ht="18">
      <c r="A53" s="27"/>
      <c r="B53" s="32" t="s">
        <v>59</v>
      </c>
      <c r="C53" s="33">
        <v>100</v>
      </c>
      <c r="D53" s="62"/>
      <c r="E53" s="62"/>
      <c r="F53" s="30"/>
      <c r="G53" s="31"/>
    </row>
    <row r="54" spans="1:7" ht="18">
      <c r="A54" s="27"/>
      <c r="B54" s="32" t="s">
        <v>80</v>
      </c>
      <c r="C54" s="33">
        <v>500</v>
      </c>
      <c r="D54" s="62"/>
      <c r="E54" s="62"/>
      <c r="F54" s="30"/>
      <c r="G54" s="31"/>
    </row>
    <row r="55" spans="1:7" ht="18">
      <c r="A55" s="27"/>
      <c r="B55" s="32" t="s">
        <v>77</v>
      </c>
      <c r="C55" s="33">
        <v>100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2100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/>
      <c r="C58" s="33"/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56" t="s">
        <v>60</v>
      </c>
      <c r="B61" s="56"/>
      <c r="C61" s="56"/>
      <c r="D61" s="56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E1:G1"/>
    <mergeCell ref="A2:G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1:D61"/>
    <mergeCell ref="B48:C48"/>
    <mergeCell ref="D48:E48"/>
    <mergeCell ref="B50:C50"/>
    <mergeCell ref="D53:E53"/>
    <mergeCell ref="D54:E54"/>
  </mergeCells>
  <printOptions/>
  <pageMargins left="0.7" right="0.7" top="0.75" bottom="0.75" header="0.3" footer="0.3"/>
  <pageSetup orientation="landscape" paperSize="9" scale="68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2018-02-06T07:53:44Z</dcterms:modified>
  <cp:category/>
  <cp:version/>
  <cp:contentType/>
  <cp:contentStatus/>
</cp:coreProperties>
</file>